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23955" windowHeight="11580" activeTab="2"/>
  </bookViews>
  <sheets>
    <sheet name="Εκτίμηση" sheetId="4" r:id="rId1"/>
    <sheet name="Εκτίμηση-Βαρθμοί" sheetId="5" r:id="rId2"/>
    <sheet name="Βαθμοί 2023-24" sheetId="1" r:id="rId3"/>
    <sheet name="Πράξεις" sheetId="2" r:id="rId4"/>
    <sheet name="ΣΥΝΑΡΤΗΣΕΙΣ" sheetId="3" r:id="rId5"/>
  </sheets>
  <calcPr calcId="125725"/>
</workbook>
</file>

<file path=xl/calcChain.xml><?xml version="1.0" encoding="utf-8"?>
<calcChain xmlns="http://schemas.openxmlformats.org/spreadsheetml/2006/main">
  <c r="C3" i="2"/>
  <c r="C4"/>
  <c r="D4" s="1"/>
  <c r="C5"/>
  <c r="C6"/>
  <c r="D6" s="1"/>
  <c r="C7"/>
  <c r="C2"/>
  <c r="D3" i="3"/>
  <c r="D4"/>
  <c r="D5"/>
  <c r="D6"/>
  <c r="D7"/>
  <c r="D8"/>
  <c r="D9"/>
  <c r="D10"/>
  <c r="D11"/>
  <c r="D12"/>
  <c r="D13"/>
  <c r="D2"/>
  <c r="C3"/>
  <c r="C4"/>
  <c r="C5"/>
  <c r="C6"/>
  <c r="C7"/>
  <c r="C8"/>
  <c r="C9"/>
  <c r="C10"/>
  <c r="C11"/>
  <c r="C12"/>
  <c r="C13"/>
  <c r="C2"/>
  <c r="B3"/>
  <c r="B4"/>
  <c r="B5"/>
  <c r="B6"/>
  <c r="B7"/>
  <c r="B8"/>
  <c r="B9"/>
  <c r="B10"/>
  <c r="B11"/>
  <c r="B12"/>
  <c r="B13"/>
  <c r="B2"/>
  <c r="K3"/>
  <c r="K4"/>
  <c r="K5"/>
  <c r="K6"/>
  <c r="K7"/>
  <c r="K8"/>
  <c r="K9"/>
  <c r="K10"/>
  <c r="K11"/>
  <c r="K12"/>
  <c r="K13"/>
  <c r="K2"/>
  <c r="F27" i="1"/>
  <c r="F26"/>
  <c r="F25"/>
  <c r="B26" i="2"/>
  <c r="C26"/>
  <c r="D26"/>
  <c r="A26"/>
  <c r="D2"/>
  <c r="D7"/>
  <c r="D3"/>
  <c r="D5"/>
  <c r="J2" i="3"/>
  <c r="I3"/>
  <c r="I4"/>
  <c r="I5"/>
  <c r="I6"/>
  <c r="I7"/>
  <c r="I8"/>
  <c r="I9"/>
  <c r="I10"/>
  <c r="I11"/>
  <c r="I12"/>
  <c r="I13"/>
  <c r="I2"/>
  <c r="H3"/>
  <c r="H4"/>
  <c r="H5"/>
  <c r="J5" s="1"/>
  <c r="H6"/>
  <c r="H7"/>
  <c r="H8"/>
  <c r="H9"/>
  <c r="H10"/>
  <c r="H11"/>
  <c r="H12"/>
  <c r="H13"/>
  <c r="H2"/>
  <c r="E2"/>
  <c r="E3"/>
  <c r="E4"/>
  <c r="E5"/>
  <c r="E6"/>
  <c r="E7"/>
  <c r="E8"/>
  <c r="E9"/>
  <c r="E10"/>
  <c r="E11"/>
  <c r="E12"/>
  <c r="E13"/>
  <c r="J3"/>
  <c r="J4"/>
  <c r="J6"/>
  <c r="J7"/>
  <c r="J8"/>
  <c r="J9"/>
  <c r="J10"/>
  <c r="J11"/>
  <c r="J12"/>
  <c r="J13"/>
  <c r="E24" i="1"/>
  <c r="D19"/>
  <c r="D18"/>
  <c r="E23"/>
  <c r="E22"/>
  <c r="D23"/>
  <c r="D22"/>
  <c r="G17"/>
  <c r="E21"/>
  <c r="D21"/>
  <c r="E20"/>
  <c r="D20"/>
  <c r="E17"/>
  <c r="D17"/>
  <c r="F4"/>
  <c r="F5"/>
  <c r="F6"/>
  <c r="F7"/>
  <c r="F8"/>
  <c r="F9"/>
  <c r="F10"/>
  <c r="F11"/>
  <c r="F12"/>
  <c r="F13"/>
  <c r="F14"/>
  <c r="F15"/>
  <c r="F3"/>
</calcChain>
</file>

<file path=xl/sharedStrings.xml><?xml version="1.0" encoding="utf-8"?>
<sst xmlns="http://schemas.openxmlformats.org/spreadsheetml/2006/main" count="102" uniqueCount="97">
  <si>
    <t>Βαθμοί Α Τετραμήνου</t>
  </si>
  <si>
    <t>ΜΑΘΗΜΑ</t>
  </si>
  <si>
    <t>Μαθηματικά</t>
  </si>
  <si>
    <t>Ιστορία</t>
  </si>
  <si>
    <t>Νεοελ. Γλώσσα</t>
  </si>
  <si>
    <t>Φυσική</t>
  </si>
  <si>
    <t>Χημεία</t>
  </si>
  <si>
    <t>Φυσική Αγωγή</t>
  </si>
  <si>
    <t>Πληροφορική</t>
  </si>
  <si>
    <t>Αρχ. Ελληνικά</t>
  </si>
  <si>
    <t>ΚΑΛΛΙΤΕΧΝΙΚΑ</t>
  </si>
  <si>
    <t>Μπαλέτο</t>
  </si>
  <si>
    <t>Υποκριτική</t>
  </si>
  <si>
    <t>Δημιουργ. Γραφή</t>
  </si>
  <si>
    <t>Μουσική</t>
  </si>
  <si>
    <t>Ιστορία Τέχνης</t>
  </si>
  <si>
    <t>ΓΕΝΙΚΗΣ ΠΑΙΔΕΙΑΣ</t>
  </si>
  <si>
    <t>ΒΑΘΜΟΣ Α ΤΕΤΡ</t>
  </si>
  <si>
    <t>ΕΚΤΙΜΗΣΗ</t>
  </si>
  <si>
    <t>ΔΙΑΦΟΡΑ</t>
  </si>
  <si>
    <t>ΜΕΣΟΣ ΟΡΟΣ</t>
  </si>
  <si>
    <t>(AVERAGE)</t>
  </si>
  <si>
    <t>(COUNT)</t>
  </si>
  <si>
    <t>ΠΛΗΘΟΣ</t>
  </si>
  <si>
    <t>ΜΕΓΙΣΤΟΣ</t>
  </si>
  <si>
    <t>ΕΛΑΧΙΣΤΟΣ</t>
  </si>
  <si>
    <t>(ΜΑΧ)</t>
  </si>
  <si>
    <t>(ΜΙΝ)</t>
  </si>
  <si>
    <t>ΑΠΟΥΣΙΕΣ</t>
  </si>
  <si>
    <t>ΣΥΝΟΛΟ ΑΠΟΥΣΙΩΝ</t>
  </si>
  <si>
    <t>(sum)</t>
  </si>
  <si>
    <t>(COUNTIF)</t>
  </si>
  <si>
    <t>Βαθμοί = 20</t>
  </si>
  <si>
    <t>Βαθμοί &gt;= 18</t>
  </si>
  <si>
    <t>(IF)</t>
  </si>
  <si>
    <t>ΧΑΡΑΚΤΗΡΙΣΜΟΣ</t>
  </si>
  <si>
    <t>(SUMIF)</t>
  </si>
  <si>
    <t>&gt;0</t>
  </si>
  <si>
    <t>&lt;0</t>
  </si>
  <si>
    <t>ΕΠΙΘΕΤΟ</t>
  </si>
  <si>
    <t>ΟΝΟΜΑ</t>
  </si>
  <si>
    <t>Κάτος-Σπύρος</t>
  </si>
  <si>
    <t>Λαμπρόπουλος-Χάρης</t>
  </si>
  <si>
    <t>Σάββιτς-Λυδία</t>
  </si>
  <si>
    <t>Τσαντίλη-Νιόβη</t>
  </si>
  <si>
    <t>Σωτήρα-Σοφία</t>
  </si>
  <si>
    <t>Φιλίππογλου-Ερμής</t>
  </si>
  <si>
    <t>Σουρή-Εβελίνα</t>
  </si>
  <si>
    <t>Λεωτσάκου-Μάιρα</t>
  </si>
  <si>
    <t>Κοκκόλα-Αλίκη</t>
  </si>
  <si>
    <t>Κυριακόγγονα-Χαρίκλεια</t>
  </si>
  <si>
    <t>Ρηγόπουλος-Αλέξης</t>
  </si>
  <si>
    <t>Ραπτοπούλου-Πολυξένη</t>
  </si>
  <si>
    <t>Κάτος</t>
  </si>
  <si>
    <t>Σπύρος</t>
  </si>
  <si>
    <t>Λαμπρόπουλος</t>
  </si>
  <si>
    <t>Χάρης</t>
  </si>
  <si>
    <t>Σάββιτς</t>
  </si>
  <si>
    <t>Λυδία</t>
  </si>
  <si>
    <t>Τσαντίλη</t>
  </si>
  <si>
    <t>Νιόβη</t>
  </si>
  <si>
    <t>Σωτήρα</t>
  </si>
  <si>
    <t>Σοφία</t>
  </si>
  <si>
    <t>Φιλίππογλου</t>
  </si>
  <si>
    <t>Ερμής</t>
  </si>
  <si>
    <t>Σουρή</t>
  </si>
  <si>
    <t>Εβελίνα</t>
  </si>
  <si>
    <t>Λεωτσάκου</t>
  </si>
  <si>
    <t>Μάιρα</t>
  </si>
  <si>
    <t>Κοκκόλα</t>
  </si>
  <si>
    <t>Αλίκη</t>
  </si>
  <si>
    <t>Κυριακόγγονα</t>
  </si>
  <si>
    <t>Χαρίκλεια</t>
  </si>
  <si>
    <t>Ρηγόπουλος</t>
  </si>
  <si>
    <t>Αλέξης</t>
  </si>
  <si>
    <t>Ραπτοπούλου</t>
  </si>
  <si>
    <t>Πολυξένη</t>
  </si>
  <si>
    <t>(UPPER)</t>
  </si>
  <si>
    <t>(PROPER)</t>
  </si>
  <si>
    <t>(LEN)</t>
  </si>
  <si>
    <t>Κεφαλαία</t>
  </si>
  <si>
    <t>Πεζά</t>
  </si>
  <si>
    <t>Πρώτο γράμμα κεφαλαίο</t>
  </si>
  <si>
    <t>(LOWER)</t>
  </si>
  <si>
    <t>(LEFT)</t>
  </si>
  <si>
    <t>(RIGHT)</t>
  </si>
  <si>
    <t>Εμφανίζει τους x αριστερούς χαρακτήρες</t>
  </si>
  <si>
    <t>Εμφανίζει τους x δεξιούς χαρακτήρες</t>
  </si>
  <si>
    <t>(FIND)</t>
  </si>
  <si>
    <t>Βρίσκει τη θέση ενός χαρακτήρα</t>
  </si>
  <si>
    <t>TIMH</t>
  </si>
  <si>
    <t>ΦΠΑ</t>
  </si>
  <si>
    <t>ΤΕΛΙΚΗ ΤΙΜΗ</t>
  </si>
  <si>
    <t>ΦΟΡΟΣ</t>
  </si>
  <si>
    <t>ΤΕΛΙΚΗ ΔΙΑΦΟΡΑ</t>
  </si>
  <si>
    <t>ΣΥΝΟΛΟ ΧΑΡ</t>
  </si>
  <si>
    <t>Βρίσκει το πλήθος των χαρακτήρων μιας λέξης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</si>
</sst>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2"/>
      <color rgb="FFFF0000"/>
      <name val="Calibri"/>
      <family val="2"/>
      <charset val="161"/>
      <scheme val="minor"/>
    </font>
    <font>
      <b/>
      <sz val="20"/>
      <color rgb="FF00B050"/>
      <name val="Calibri"/>
      <family val="2"/>
      <charset val="161"/>
      <scheme val="minor"/>
    </font>
    <font>
      <b/>
      <sz val="22"/>
      <color rgb="FF00B050"/>
      <name val="Calibri"/>
      <family val="2"/>
      <charset val="161"/>
      <scheme val="minor"/>
    </font>
    <font>
      <sz val="20"/>
      <color rgb="FFFF0000"/>
      <name val="Calibri"/>
      <family val="2"/>
      <charset val="161"/>
      <scheme val="minor"/>
    </font>
    <font>
      <sz val="20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4" fillId="0" borderId="0" xfId="0" applyFont="1"/>
    <xf numFmtId="0" fontId="5" fillId="0" borderId="1" xfId="0" applyFont="1" applyBorder="1"/>
    <xf numFmtId="164" fontId="1" fillId="0" borderId="1" xfId="0" applyNumberFormat="1" applyFont="1" applyBorder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3" xfId="0" applyFont="1" applyBorder="1"/>
    <xf numFmtId="0" fontId="9" fillId="0" borderId="3" xfId="0" applyFont="1" applyBorder="1"/>
    <xf numFmtId="0" fontId="0" fillId="0" borderId="1" xfId="0" applyBorder="1"/>
    <xf numFmtId="0" fontId="10" fillId="0" borderId="1" xfId="0" applyFont="1" applyBorder="1"/>
    <xf numFmtId="0" fontId="8" fillId="0" borderId="1" xfId="0" applyFont="1" applyBorder="1"/>
    <xf numFmtId="0" fontId="0" fillId="4" borderId="1" xfId="0" applyNumberFormat="1" applyFill="1" applyBorder="1"/>
    <xf numFmtId="0" fontId="0" fillId="0" borderId="10" xfId="0" applyFill="1" applyBorder="1"/>
    <xf numFmtId="0" fontId="0" fillId="4" borderId="0" xfId="0" applyFill="1"/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3600"/>
            </a:pPr>
            <a:r>
              <a:rPr lang="el-GR" sz="3600">
                <a:solidFill>
                  <a:srgbClr val="00B0F0"/>
                </a:solidFill>
              </a:rPr>
              <a:t>ΕΚΤΙΜΗΣΗ</a:t>
            </a:r>
          </a:p>
        </c:rich>
      </c:tx>
      <c:layout>
        <c:manualLayout>
          <c:xMode val="edge"/>
          <c:yMode val="edge"/>
          <c:x val="0.3263017474094948"/>
          <c:y val="7.0818277479066133E-2"/>
        </c:manualLayout>
      </c:layout>
      <c:spPr>
        <a:scene3d>
          <a:camera prst="orthographicFront"/>
          <a:lightRig rig="threePt" dir="t"/>
        </a:scene3d>
        <a:sp3d>
          <a:bevelT/>
        </a:sp3d>
      </c:sp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691083928899855E-2"/>
          <c:y val="0.15338881366428658"/>
          <c:w val="0.78609291652037416"/>
          <c:h val="0.78475507831668345"/>
        </c:manualLayout>
      </c:layout>
      <c:pie3DChart>
        <c:varyColors val="1"/>
        <c:ser>
          <c:idx val="0"/>
          <c:order val="0"/>
          <c:tx>
            <c:strRef>
              <c:f>'Βαθμοί 2023-24'!$D$2</c:f>
              <c:strCache>
                <c:ptCount val="1"/>
                <c:pt idx="0">
                  <c:v>ΕΚΤΙΜΗΣΗ</c:v>
                </c:pt>
              </c:strCache>
            </c:strRef>
          </c:tx>
          <c:dPt>
            <c:idx val="7"/>
            <c:explosion val="33"/>
            <c:spPr>
              <a:gradFill flip="none" rotWithShape="1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0"/>
                <a:tileRect r="-100000" b="-100000"/>
              </a:gradFill>
            </c:spPr>
          </c:dPt>
          <c:dLbls>
            <c:dLblPos val="outEnd"/>
            <c:showLegendKey val="1"/>
            <c:showVal val="1"/>
            <c:showCatName val="1"/>
            <c:showLeaderLines val="1"/>
          </c:dLbls>
          <c:cat>
            <c:strRef>
              <c:f>'Βαθμοί 2023-24'!$C$3:$C$15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Μπαλέτο</c:v>
                </c:pt>
                <c:pt idx="9">
                  <c:v>Υποκριτική</c:v>
                </c:pt>
                <c:pt idx="10">
                  <c:v>Δημιουργ. Γραφή</c:v>
                </c:pt>
                <c:pt idx="11">
                  <c:v>Μουσική</c:v>
                </c:pt>
                <c:pt idx="12">
                  <c:v>Ιστορία Τέχνης</c:v>
                </c:pt>
              </c:strCache>
            </c:strRef>
          </c:cat>
          <c:val>
            <c:numRef>
              <c:f>'Βαθμοί 2023-24'!$D$3:$D$15</c:f>
              <c:numCache>
                <c:formatCode>General</c:formatCode>
                <c:ptCount val="13"/>
                <c:pt idx="0">
                  <c:v>17</c:v>
                </c:pt>
                <c:pt idx="1">
                  <c:v>17</c:v>
                </c:pt>
                <c:pt idx="2">
                  <c:v>20</c:v>
                </c:pt>
                <c:pt idx="3">
                  <c:v>17</c:v>
                </c:pt>
                <c:pt idx="4">
                  <c:v>12</c:v>
                </c:pt>
                <c:pt idx="5">
                  <c:v>16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5289175029462172"/>
          <c:y val="0.27074362143481301"/>
          <c:w val="0.13894158282436356"/>
          <c:h val="0.52921639362760142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Εκτίμηση</a:t>
            </a:r>
            <a:r>
              <a:rPr lang="el-GR" baseline="0"/>
              <a:t> - Βαθμοί</a:t>
            </a:r>
          </a:p>
        </c:rich>
      </c:tx>
      <c:layout>
        <c:manualLayout>
          <c:xMode val="edge"/>
          <c:yMode val="edge"/>
          <c:x val="2.0752765199110262E-2"/>
          <c:y val="1.4580233598631262E-2"/>
        </c:manualLayout>
      </c:layout>
    </c:title>
    <c:view3D>
      <c:rAngAx val="1"/>
    </c:view3D>
    <c:sideWall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'Βαθμοί 2023-24'!$D$2</c:f>
              <c:strCache>
                <c:ptCount val="1"/>
                <c:pt idx="0">
                  <c:v>ΕΚΤΙΜΗΣΗ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21001">
                  <a:srgbClr val="0819FB"/>
                </a:gs>
                <a:gs pos="35001">
                  <a:srgbClr val="1A8D48"/>
                </a:gs>
                <a:gs pos="52000">
                  <a:srgbClr val="FFFF00"/>
                </a:gs>
                <a:gs pos="73000">
                  <a:srgbClr val="EE3F17"/>
                </a:gs>
                <a:gs pos="88000">
                  <a:srgbClr val="E81766"/>
                </a:gs>
                <a:gs pos="100000">
                  <a:srgbClr val="A603AB"/>
                </a:gs>
              </a:gsLst>
              <a:lin ang="5400000" scaled="0"/>
            </a:gradFill>
            <a:effectLst>
              <a:outerShdw blurRad="749300" dist="1346200" dir="16320000" algn="ctr" rotWithShape="0">
                <a:srgbClr val="000000">
                  <a:alpha val="40000"/>
                </a:srgbClr>
              </a:outerShdw>
            </a:effectLst>
          </c:spPr>
          <c:dPt>
            <c:idx val="2"/>
            <c:spPr>
              <a:solidFill>
                <a:srgbClr val="FF0000"/>
              </a:solidFill>
              <a:effectLst>
                <a:outerShdw blurRad="749300" dist="1346200" dir="16320000" algn="ctr" rotWithShape="0">
                  <a:srgbClr val="000000">
                    <a:alpha val="40000"/>
                  </a:srgbClr>
                </a:outerShdw>
              </a:effectLst>
            </c:spPr>
          </c:dPt>
          <c:cat>
            <c:strRef>
              <c:f>'Βαθμοί 2023-24'!$C$3:$C$15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Μπαλέτο</c:v>
                </c:pt>
                <c:pt idx="9">
                  <c:v>Υποκριτική</c:v>
                </c:pt>
                <c:pt idx="10">
                  <c:v>Δημιουργ. Γραφή</c:v>
                </c:pt>
                <c:pt idx="11">
                  <c:v>Μουσική</c:v>
                </c:pt>
                <c:pt idx="12">
                  <c:v>Ιστορία Τέχνης</c:v>
                </c:pt>
              </c:strCache>
            </c:strRef>
          </c:cat>
          <c:val>
            <c:numRef>
              <c:f>'Βαθμοί 2023-24'!$D$3:$D$15</c:f>
              <c:numCache>
                <c:formatCode>General</c:formatCode>
                <c:ptCount val="13"/>
                <c:pt idx="0">
                  <c:v>17</c:v>
                </c:pt>
                <c:pt idx="1">
                  <c:v>17</c:v>
                </c:pt>
                <c:pt idx="2">
                  <c:v>20</c:v>
                </c:pt>
                <c:pt idx="3">
                  <c:v>17</c:v>
                </c:pt>
                <c:pt idx="4">
                  <c:v>12</c:v>
                </c:pt>
                <c:pt idx="5">
                  <c:v>16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'Βαθμοί 2023-24'!$E$2</c:f>
              <c:strCache>
                <c:ptCount val="1"/>
                <c:pt idx="0">
                  <c:v>ΒΑΘΜΟΣ Α ΤΕΤΡ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strRef>
              <c:f>'Βαθμοί 2023-24'!$C$3:$C$15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Μπαλέτο</c:v>
                </c:pt>
                <c:pt idx="9">
                  <c:v>Υποκριτική</c:v>
                </c:pt>
                <c:pt idx="10">
                  <c:v>Δημιουργ. Γραφή</c:v>
                </c:pt>
                <c:pt idx="11">
                  <c:v>Μουσική</c:v>
                </c:pt>
                <c:pt idx="12">
                  <c:v>Ιστορία Τέχνης</c:v>
                </c:pt>
              </c:strCache>
            </c:strRef>
          </c:cat>
          <c:val>
            <c:numRef>
              <c:f>'Βαθμοί 2023-24'!$E$3:$E$15</c:f>
              <c:numCache>
                <c:formatCode>General</c:formatCode>
                <c:ptCount val="13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</c:numCache>
            </c:numRef>
          </c:val>
        </c:ser>
        <c:dLbls/>
        <c:gapWidth val="75"/>
        <c:shape val="box"/>
        <c:axId val="90933504"/>
        <c:axId val="90943488"/>
        <c:axId val="0"/>
      </c:bar3DChart>
      <c:catAx>
        <c:axId val="90933504"/>
        <c:scaling>
          <c:orientation val="minMax"/>
        </c:scaling>
        <c:axPos val="b"/>
        <c:majorTickMark val="none"/>
        <c:tickLblPos val="nextTo"/>
        <c:spPr>
          <a:ln>
            <a:noFill/>
          </a:ln>
        </c:spPr>
        <c:crossAx val="90943488"/>
        <c:crosses val="autoZero"/>
        <c:auto val="1"/>
        <c:lblAlgn val="ctr"/>
        <c:lblOffset val="100"/>
      </c:catAx>
      <c:valAx>
        <c:axId val="909434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909335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0481306049378102E-2"/>
          <c:y val="0.9540037091851864"/>
          <c:w val="0.21681514567318846"/>
          <c:h val="3.7664728758452927E-2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9439" y="19439"/>
    <xdr:ext cx="9330612" cy="6097296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19439" y="19439"/>
    <xdr:ext cx="9330612" cy="6097296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140" zoomScaleNormal="140" workbookViewId="0">
      <selection activeCell="F27" sqref="F27"/>
    </sheetView>
  </sheetViews>
  <sheetFormatPr defaultRowHeight="26.25"/>
  <cols>
    <col min="1" max="1" width="8.42578125" style="1" customWidth="1"/>
    <col min="2" max="2" width="30.42578125" style="1" bestFit="1" customWidth="1"/>
    <col min="3" max="3" width="27.85546875" style="1" customWidth="1"/>
    <col min="4" max="4" width="21.28515625" style="1" customWidth="1"/>
    <col min="5" max="5" width="28.7109375" style="1" bestFit="1" customWidth="1"/>
    <col min="6" max="6" width="32.85546875" style="1" bestFit="1" customWidth="1"/>
    <col min="7" max="7" width="17" style="1" bestFit="1" customWidth="1"/>
    <col min="8" max="16384" width="9.140625" style="1"/>
  </cols>
  <sheetData>
    <row r="1" spans="1:7" ht="28.5">
      <c r="A1" s="25" t="s">
        <v>0</v>
      </c>
      <c r="B1" s="25"/>
      <c r="C1" s="25"/>
      <c r="D1" s="25"/>
      <c r="E1" s="25"/>
    </row>
    <row r="2" spans="1:7" ht="28.5">
      <c r="A2" s="2"/>
      <c r="B2" s="2"/>
      <c r="C2" s="3" t="s">
        <v>1</v>
      </c>
      <c r="D2" s="3" t="s">
        <v>18</v>
      </c>
      <c r="E2" s="3" t="s">
        <v>17</v>
      </c>
      <c r="F2" s="6" t="s">
        <v>19</v>
      </c>
      <c r="G2" s="3" t="s">
        <v>28</v>
      </c>
    </row>
    <row r="3" spans="1:7">
      <c r="A3" s="2">
        <v>1</v>
      </c>
      <c r="B3" s="27" t="s">
        <v>16</v>
      </c>
      <c r="C3" s="2" t="s">
        <v>9</v>
      </c>
      <c r="D3" s="2">
        <v>17</v>
      </c>
      <c r="E3" s="2">
        <v>16</v>
      </c>
      <c r="F3" s="2">
        <f>E3-D3</f>
        <v>-1</v>
      </c>
      <c r="G3" s="2">
        <v>1</v>
      </c>
    </row>
    <row r="4" spans="1:7">
      <c r="A4" s="2">
        <v>2</v>
      </c>
      <c r="B4" s="28"/>
      <c r="C4" s="2" t="s">
        <v>3</v>
      </c>
      <c r="D4" s="2">
        <v>17</v>
      </c>
      <c r="E4" s="2">
        <v>18</v>
      </c>
      <c r="F4" s="2">
        <f t="shared" ref="F4:F15" si="0">E4-D4</f>
        <v>1</v>
      </c>
      <c r="G4" s="2">
        <v>2</v>
      </c>
    </row>
    <row r="5" spans="1:7">
      <c r="A5" s="2">
        <v>3</v>
      </c>
      <c r="B5" s="28"/>
      <c r="C5" s="2" t="s">
        <v>2</v>
      </c>
      <c r="D5" s="2">
        <v>20</v>
      </c>
      <c r="E5" s="2">
        <v>16</v>
      </c>
      <c r="F5" s="2">
        <f t="shared" si="0"/>
        <v>-4</v>
      </c>
      <c r="G5" s="2">
        <v>3</v>
      </c>
    </row>
    <row r="6" spans="1:7">
      <c r="A6" s="2">
        <v>4</v>
      </c>
      <c r="B6" s="28"/>
      <c r="C6" s="2" t="s">
        <v>4</v>
      </c>
      <c r="D6" s="2">
        <v>17</v>
      </c>
      <c r="E6" s="2">
        <v>17</v>
      </c>
      <c r="F6" s="2">
        <f t="shared" si="0"/>
        <v>0</v>
      </c>
      <c r="G6" s="2">
        <v>1</v>
      </c>
    </row>
    <row r="7" spans="1:7">
      <c r="A7" s="2">
        <v>5</v>
      </c>
      <c r="B7" s="28"/>
      <c r="C7" s="2" t="s">
        <v>8</v>
      </c>
      <c r="D7" s="2">
        <v>12</v>
      </c>
      <c r="E7" s="2">
        <v>16</v>
      </c>
      <c r="F7" s="2">
        <f t="shared" si="0"/>
        <v>4</v>
      </c>
      <c r="G7" s="2">
        <v>2</v>
      </c>
    </row>
    <row r="8" spans="1:7">
      <c r="A8" s="2">
        <v>6</v>
      </c>
      <c r="B8" s="28"/>
      <c r="C8" s="2" t="s">
        <v>5</v>
      </c>
      <c r="D8" s="2">
        <v>16</v>
      </c>
      <c r="E8" s="2">
        <v>18</v>
      </c>
      <c r="F8" s="2">
        <f t="shared" si="0"/>
        <v>2</v>
      </c>
      <c r="G8" s="2">
        <v>1</v>
      </c>
    </row>
    <row r="9" spans="1:7">
      <c r="A9" s="2">
        <v>7</v>
      </c>
      <c r="B9" s="28"/>
      <c r="C9" s="2" t="s">
        <v>7</v>
      </c>
      <c r="D9" s="2">
        <v>19</v>
      </c>
      <c r="E9" s="2">
        <v>18</v>
      </c>
      <c r="F9" s="2">
        <f t="shared" si="0"/>
        <v>-1</v>
      </c>
      <c r="G9" s="2">
        <v>2</v>
      </c>
    </row>
    <row r="10" spans="1:7">
      <c r="A10" s="2">
        <v>8</v>
      </c>
      <c r="B10" s="29"/>
      <c r="C10" s="2" t="s">
        <v>6</v>
      </c>
      <c r="D10" s="2">
        <v>19</v>
      </c>
      <c r="E10" s="2">
        <v>19</v>
      </c>
      <c r="F10" s="2">
        <f t="shared" si="0"/>
        <v>0</v>
      </c>
      <c r="G10" s="2">
        <v>3</v>
      </c>
    </row>
    <row r="11" spans="1:7">
      <c r="A11" s="4">
        <v>1</v>
      </c>
      <c r="B11" s="24" t="s">
        <v>10</v>
      </c>
      <c r="C11" s="2" t="s">
        <v>11</v>
      </c>
      <c r="D11" s="2">
        <v>19</v>
      </c>
      <c r="E11" s="2">
        <v>19</v>
      </c>
      <c r="F11" s="2">
        <f t="shared" si="0"/>
        <v>0</v>
      </c>
      <c r="G11" s="2">
        <v>2</v>
      </c>
    </row>
    <row r="12" spans="1:7">
      <c r="A12" s="2">
        <v>2</v>
      </c>
      <c r="B12" s="24"/>
      <c r="C12" s="2" t="s">
        <v>12</v>
      </c>
      <c r="D12" s="2">
        <v>19</v>
      </c>
      <c r="E12" s="2">
        <v>19</v>
      </c>
      <c r="F12" s="2">
        <f t="shared" si="0"/>
        <v>0</v>
      </c>
      <c r="G12" s="2">
        <v>4</v>
      </c>
    </row>
    <row r="13" spans="1:7">
      <c r="A13" s="4">
        <v>3</v>
      </c>
      <c r="B13" s="24"/>
      <c r="C13" s="2" t="s">
        <v>13</v>
      </c>
      <c r="D13" s="2">
        <v>20</v>
      </c>
      <c r="E13" s="2">
        <v>18</v>
      </c>
      <c r="F13" s="2">
        <f t="shared" si="0"/>
        <v>-2</v>
      </c>
      <c r="G13" s="2">
        <v>0</v>
      </c>
    </row>
    <row r="14" spans="1:7">
      <c r="A14" s="2">
        <v>4</v>
      </c>
      <c r="B14" s="24"/>
      <c r="C14" s="2" t="s">
        <v>14</v>
      </c>
      <c r="D14" s="2">
        <v>20</v>
      </c>
      <c r="E14" s="2">
        <v>20</v>
      </c>
      <c r="F14" s="2">
        <f t="shared" si="0"/>
        <v>0</v>
      </c>
      <c r="G14" s="2">
        <v>3</v>
      </c>
    </row>
    <row r="15" spans="1:7">
      <c r="A15" s="4">
        <v>5</v>
      </c>
      <c r="B15" s="24"/>
      <c r="C15" s="2" t="s">
        <v>15</v>
      </c>
      <c r="D15" s="2">
        <v>18</v>
      </c>
      <c r="E15" s="2">
        <v>19</v>
      </c>
      <c r="F15" s="2">
        <f t="shared" si="0"/>
        <v>1</v>
      </c>
      <c r="G15" s="2">
        <v>1</v>
      </c>
    </row>
    <row r="17" spans="2:8">
      <c r="B17" s="1" t="s">
        <v>21</v>
      </c>
      <c r="C17" s="5" t="s">
        <v>20</v>
      </c>
      <c r="D17" s="7">
        <f>AVERAGE(D3:D15)</f>
        <v>17.923076923076923</v>
      </c>
      <c r="E17" s="7">
        <f>AVERAGE(E3:E15)</f>
        <v>17.923076923076923</v>
      </c>
      <c r="F17" s="3" t="s">
        <v>29</v>
      </c>
      <c r="G17" s="2">
        <f>SUM(G3:G15)</f>
        <v>25</v>
      </c>
      <c r="H17" s="1" t="s">
        <v>30</v>
      </c>
    </row>
    <row r="18" spans="2:8">
      <c r="B18" s="1" t="s">
        <v>22</v>
      </c>
      <c r="C18" s="5" t="s">
        <v>23</v>
      </c>
      <c r="D18" s="2">
        <f>COUNT(D3:D15)</f>
        <v>13</v>
      </c>
      <c r="E18" s="2"/>
    </row>
    <row r="19" spans="2:8">
      <c r="B19" s="1" t="s">
        <v>31</v>
      </c>
      <c r="C19" s="5" t="s">
        <v>23</v>
      </c>
      <c r="D19" s="2">
        <f>COUNTIF(C3:C15,"*")</f>
        <v>13</v>
      </c>
      <c r="E19" s="2"/>
    </row>
    <row r="20" spans="2:8">
      <c r="B20" s="1" t="s">
        <v>26</v>
      </c>
      <c r="C20" s="8" t="s">
        <v>24</v>
      </c>
      <c r="D20" s="2">
        <f>MAX(D3:D15)</f>
        <v>20</v>
      </c>
      <c r="E20" s="2">
        <f>MAX(E3:E15)</f>
        <v>20</v>
      </c>
    </row>
    <row r="21" spans="2:8">
      <c r="B21" s="1" t="s">
        <v>27</v>
      </c>
      <c r="C21" s="8" t="s">
        <v>25</v>
      </c>
      <c r="D21" s="2">
        <f>MIN(D3:D15)</f>
        <v>12</v>
      </c>
      <c r="E21" s="2">
        <f>MIN(E3:E15)</f>
        <v>16</v>
      </c>
    </row>
    <row r="22" spans="2:8">
      <c r="B22" s="1" t="s">
        <v>31</v>
      </c>
      <c r="C22" s="1" t="s">
        <v>32</v>
      </c>
      <c r="D22" s="2">
        <f>COUNTIF(D3:D15,20)</f>
        <v>3</v>
      </c>
      <c r="E22" s="2">
        <f>COUNTIF(E3:E15,20)</f>
        <v>1</v>
      </c>
    </row>
    <row r="23" spans="2:8" ht="27" thickBot="1">
      <c r="C23" s="1" t="s">
        <v>33</v>
      </c>
      <c r="D23" s="2">
        <f>COUNTIF(D3:D15,"&gt;=18")</f>
        <v>8</v>
      </c>
      <c r="E23" s="2">
        <f>COUNTIF(E3:E15,"&gt;=18")</f>
        <v>9</v>
      </c>
    </row>
    <row r="24" spans="2:8">
      <c r="B24" s="1" t="s">
        <v>34</v>
      </c>
      <c r="C24" s="26" t="s">
        <v>35</v>
      </c>
      <c r="D24" s="26"/>
      <c r="E24" s="23" t="str">
        <f>IF(E17&gt;=18,"ΑΡΙΣΤΑ","ΛΙΑΝ ΚΑΛΩΣ")</f>
        <v>ΛΙΑΝ ΚΑΛΩΣ</v>
      </c>
    </row>
    <row r="25" spans="2:8">
      <c r="D25" s="1" t="s">
        <v>36</v>
      </c>
      <c r="E25" s="2" t="s">
        <v>37</v>
      </c>
      <c r="F25" s="2">
        <f>SUMIF(F3:F15,"&gt;0")</f>
        <v>8</v>
      </c>
    </row>
    <row r="26" spans="2:8">
      <c r="E26" s="2" t="s">
        <v>38</v>
      </c>
      <c r="F26" s="2">
        <f>SUMIF(F3:F15,"&lt;0")</f>
        <v>-8</v>
      </c>
    </row>
    <row r="27" spans="2:8">
      <c r="E27" s="1" t="s">
        <v>94</v>
      </c>
      <c r="F27" s="1">
        <f>F25+F26</f>
        <v>0</v>
      </c>
    </row>
  </sheetData>
  <sortState ref="C3:D10">
    <sortCondition ref="C3:C10"/>
  </sortState>
  <mergeCells count="4">
    <mergeCell ref="B11:B15"/>
    <mergeCell ref="B3:B10"/>
    <mergeCell ref="C24:D24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zoomScale="250" zoomScaleNormal="250" workbookViewId="0">
      <selection activeCell="C2" sqref="C2"/>
    </sheetView>
  </sheetViews>
  <sheetFormatPr defaultRowHeight="15"/>
  <cols>
    <col min="4" max="4" width="12.28515625" bestFit="1" customWidth="1"/>
  </cols>
  <sheetData>
    <row r="1" spans="1:4">
      <c r="A1" s="19" t="s">
        <v>90</v>
      </c>
      <c r="B1" s="19" t="s">
        <v>91</v>
      </c>
      <c r="C1" s="19" t="s">
        <v>93</v>
      </c>
      <c r="D1" s="18" t="s">
        <v>92</v>
      </c>
    </row>
    <row r="2" spans="1:4">
      <c r="A2" s="17">
        <v>100</v>
      </c>
      <c r="B2" s="20">
        <v>0.13</v>
      </c>
      <c r="C2" s="17">
        <f>A2*$B$2</f>
        <v>13</v>
      </c>
      <c r="D2" s="17">
        <f>A2+C2</f>
        <v>113</v>
      </c>
    </row>
    <row r="3" spans="1:4">
      <c r="A3" s="17">
        <v>150</v>
      </c>
      <c r="B3" s="20"/>
      <c r="C3" s="17">
        <f t="shared" ref="C3:C7" si="0">A3*$B$2</f>
        <v>19.5</v>
      </c>
      <c r="D3" s="17">
        <f t="shared" ref="D3:D7" si="1">A3+C3</f>
        <v>169.5</v>
      </c>
    </row>
    <row r="4" spans="1:4">
      <c r="A4" s="17">
        <v>180</v>
      </c>
      <c r="B4" s="20"/>
      <c r="C4" s="17">
        <f t="shared" si="0"/>
        <v>23.400000000000002</v>
      </c>
      <c r="D4" s="17">
        <f t="shared" si="1"/>
        <v>203.4</v>
      </c>
    </row>
    <row r="5" spans="1:4">
      <c r="A5" s="17">
        <v>70</v>
      </c>
      <c r="B5" s="20"/>
      <c r="C5" s="17">
        <f t="shared" si="0"/>
        <v>9.1</v>
      </c>
      <c r="D5" s="17">
        <f t="shared" si="1"/>
        <v>79.099999999999994</v>
      </c>
    </row>
    <row r="6" spans="1:4">
      <c r="A6" s="21">
        <v>120</v>
      </c>
      <c r="B6" s="20"/>
      <c r="C6" s="17">
        <f t="shared" si="0"/>
        <v>15.600000000000001</v>
      </c>
      <c r="D6" s="17">
        <f t="shared" si="1"/>
        <v>135.6</v>
      </c>
    </row>
    <row r="7" spans="1:4">
      <c r="A7" s="21">
        <v>60</v>
      </c>
      <c r="B7" s="20"/>
      <c r="C7" s="17">
        <f t="shared" si="0"/>
        <v>7.8000000000000007</v>
      </c>
      <c r="D7" s="17">
        <f t="shared" si="1"/>
        <v>67.8</v>
      </c>
    </row>
    <row r="25" spans="1:5">
      <c r="A25">
        <v>50</v>
      </c>
      <c r="B25">
        <v>100</v>
      </c>
      <c r="C25">
        <v>500</v>
      </c>
      <c r="D25">
        <v>1000</v>
      </c>
      <c r="E25" s="22">
        <v>10</v>
      </c>
    </row>
    <row r="26" spans="1:5">
      <c r="A26">
        <f>A25*$E$25</f>
        <v>500</v>
      </c>
      <c r="B26">
        <f t="shared" ref="B26:D26" si="2">B25*$E$25</f>
        <v>1000</v>
      </c>
      <c r="C26">
        <f t="shared" si="2"/>
        <v>5000</v>
      </c>
      <c r="D26">
        <f t="shared" si="2"/>
        <v>10000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zoomScale="190" zoomScaleNormal="190" workbookViewId="0">
      <selection activeCell="D2" sqref="D2:D13"/>
    </sheetView>
  </sheetViews>
  <sheetFormatPr defaultRowHeight="15"/>
  <cols>
    <col min="1" max="1" width="24" bestFit="1" customWidth="1"/>
    <col min="2" max="4" width="17" customWidth="1"/>
    <col min="5" max="5" width="17.7109375" customWidth="1"/>
    <col min="6" max="6" width="14.7109375" bestFit="1" customWidth="1"/>
    <col min="8" max="8" width="16.7109375" bestFit="1" customWidth="1"/>
    <col min="9" max="9" width="10.7109375" bestFit="1" customWidth="1"/>
    <col min="10" max="10" width="14.42578125" customWidth="1"/>
    <col min="11" max="11" width="14.5703125" customWidth="1"/>
    <col min="12" max="12" width="10.28515625" bestFit="1" customWidth="1"/>
  </cols>
  <sheetData>
    <row r="1" spans="1:11" ht="15.75" thickBot="1">
      <c r="A1" t="s">
        <v>39</v>
      </c>
      <c r="F1" s="16" t="s">
        <v>39</v>
      </c>
      <c r="G1" s="16" t="s">
        <v>40</v>
      </c>
      <c r="H1" s="15" t="s">
        <v>39</v>
      </c>
      <c r="I1" s="15" t="s">
        <v>40</v>
      </c>
      <c r="K1" t="s">
        <v>95</v>
      </c>
    </row>
    <row r="2" spans="1:11" ht="15.75" thickBot="1">
      <c r="A2" t="s">
        <v>41</v>
      </c>
      <c r="B2" t="str">
        <f>LEFT(A2,3)</f>
        <v>Κάτ</v>
      </c>
      <c r="C2" t="str">
        <f>RIGHT(A2,3)</f>
        <v>ρος</v>
      </c>
      <c r="D2">
        <f>FIND("-",A2)</f>
        <v>6</v>
      </c>
      <c r="E2" t="str">
        <f>LEFT(A2,FIND("-",A2)-1)</f>
        <v>Κάτος</v>
      </c>
      <c r="F2" s="9" t="s">
        <v>53</v>
      </c>
      <c r="G2" s="10" t="s">
        <v>54</v>
      </c>
      <c r="H2" s="9" t="str">
        <f>UPPER(F2)</f>
        <v>ΚΑΤΟΣ</v>
      </c>
      <c r="I2" s="9" t="str">
        <f>UPPER(G2)</f>
        <v>ΣΠΥΡΟΣ</v>
      </c>
      <c r="J2" t="str">
        <f>PROPER(H2)</f>
        <v>Κατος</v>
      </c>
      <c r="K2">
        <f>LEN(J2)</f>
        <v>5</v>
      </c>
    </row>
    <row r="3" spans="1:11" ht="15.75" thickBot="1">
      <c r="A3" t="s">
        <v>42</v>
      </c>
      <c r="B3" t="str">
        <f t="shared" ref="B3:B13" si="0">LEFT(A3,3)</f>
        <v>Λαμ</v>
      </c>
      <c r="C3" t="str">
        <f t="shared" ref="C3:C13" si="1">RIGHT(A3,3)</f>
        <v>ρης</v>
      </c>
      <c r="D3">
        <f t="shared" ref="D3:D13" si="2">FIND("-",A3)</f>
        <v>13</v>
      </c>
      <c r="E3" t="str">
        <f t="shared" ref="E3:E13" si="3">LEFT(A3,FIND("-",A3)-1)</f>
        <v>Λαμπρόπουλος</v>
      </c>
      <c r="F3" s="11" t="s">
        <v>55</v>
      </c>
      <c r="G3" s="12" t="s">
        <v>56</v>
      </c>
      <c r="H3" s="9" t="str">
        <f t="shared" ref="H3:H13" si="4">UPPER(F3)</f>
        <v>ΛΑΜΠΡΟΠΟΥΛΟΣ</v>
      </c>
      <c r="I3" s="9" t="str">
        <f t="shared" ref="I3:I13" si="5">UPPER(G3)</f>
        <v>ΧΑΡΗΣ</v>
      </c>
      <c r="J3" t="str">
        <f t="shared" ref="J3:J13" si="6">PROPER(H3)</f>
        <v>Λαμπροπουλος</v>
      </c>
      <c r="K3">
        <f t="shared" ref="K3:K13" si="7">LEN(J3)</f>
        <v>12</v>
      </c>
    </row>
    <row r="4" spans="1:11" ht="15.75" thickBot="1">
      <c r="A4" t="s">
        <v>43</v>
      </c>
      <c r="B4" t="str">
        <f t="shared" si="0"/>
        <v>Σάβ</v>
      </c>
      <c r="C4" t="str">
        <f t="shared" si="1"/>
        <v>δία</v>
      </c>
      <c r="D4">
        <f t="shared" si="2"/>
        <v>8</v>
      </c>
      <c r="E4" t="str">
        <f t="shared" si="3"/>
        <v>Σάββιτς</v>
      </c>
      <c r="F4" s="11" t="s">
        <v>57</v>
      </c>
      <c r="G4" s="12" t="s">
        <v>58</v>
      </c>
      <c r="H4" s="9" t="str">
        <f t="shared" si="4"/>
        <v>ΣΑΒΒΙΤΣ</v>
      </c>
      <c r="I4" s="9" t="str">
        <f t="shared" si="5"/>
        <v>ΛΥΔΙΑ</v>
      </c>
      <c r="J4" t="str">
        <f t="shared" si="6"/>
        <v>Σαββιτς</v>
      </c>
      <c r="K4">
        <f t="shared" si="7"/>
        <v>7</v>
      </c>
    </row>
    <row r="5" spans="1:11" ht="15.75" thickBot="1">
      <c r="A5" t="s">
        <v>44</v>
      </c>
      <c r="B5" t="str">
        <f t="shared" si="0"/>
        <v>Τσα</v>
      </c>
      <c r="C5" t="str">
        <f t="shared" si="1"/>
        <v>όβη</v>
      </c>
      <c r="D5">
        <f t="shared" si="2"/>
        <v>9</v>
      </c>
      <c r="E5" t="str">
        <f t="shared" si="3"/>
        <v>Τσαντίλη</v>
      </c>
      <c r="F5" s="11" t="s">
        <v>59</v>
      </c>
      <c r="G5" s="12" t="s">
        <v>60</v>
      </c>
      <c r="H5" s="9" t="str">
        <f t="shared" si="4"/>
        <v>ΤΣΑΝΤΙΛΗ</v>
      </c>
      <c r="I5" s="9" t="str">
        <f t="shared" si="5"/>
        <v>ΝΙΟΒΗ</v>
      </c>
      <c r="J5" t="str">
        <f t="shared" si="6"/>
        <v>Τσαντιλη</v>
      </c>
      <c r="K5">
        <f t="shared" si="7"/>
        <v>8</v>
      </c>
    </row>
    <row r="6" spans="1:11" ht="15.75" thickBot="1">
      <c r="A6" t="s">
        <v>45</v>
      </c>
      <c r="B6" t="str">
        <f t="shared" si="0"/>
        <v>Σωτ</v>
      </c>
      <c r="C6" t="str">
        <f t="shared" si="1"/>
        <v>φία</v>
      </c>
      <c r="D6">
        <f t="shared" si="2"/>
        <v>7</v>
      </c>
      <c r="E6" t="str">
        <f t="shared" si="3"/>
        <v>Σωτήρα</v>
      </c>
      <c r="F6" s="11" t="s">
        <v>61</v>
      </c>
      <c r="G6" s="12" t="s">
        <v>62</v>
      </c>
      <c r="H6" s="9" t="str">
        <f t="shared" si="4"/>
        <v>ΣΩΤΗΡΑ</v>
      </c>
      <c r="I6" s="9" t="str">
        <f t="shared" si="5"/>
        <v>ΣΟΦΙΑ</v>
      </c>
      <c r="J6" t="str">
        <f t="shared" si="6"/>
        <v>Σωτηρα</v>
      </c>
      <c r="K6">
        <f t="shared" si="7"/>
        <v>6</v>
      </c>
    </row>
    <row r="7" spans="1:11" ht="15.75" thickBot="1">
      <c r="A7" t="s">
        <v>46</v>
      </c>
      <c r="B7" t="str">
        <f t="shared" si="0"/>
        <v>Φιλ</v>
      </c>
      <c r="C7" t="str">
        <f t="shared" si="1"/>
        <v>μής</v>
      </c>
      <c r="D7">
        <f t="shared" si="2"/>
        <v>12</v>
      </c>
      <c r="E7" t="str">
        <f t="shared" si="3"/>
        <v>Φιλίππογλου</v>
      </c>
      <c r="F7" s="11" t="s">
        <v>63</v>
      </c>
      <c r="G7" s="12" t="s">
        <v>64</v>
      </c>
      <c r="H7" s="9" t="str">
        <f t="shared" si="4"/>
        <v>ΦΙΛΙΠΠΟΓΛΟΥ</v>
      </c>
      <c r="I7" s="9" t="str">
        <f t="shared" si="5"/>
        <v>ΕΡΜΗΣ</v>
      </c>
      <c r="J7" t="str">
        <f t="shared" si="6"/>
        <v>Φιλιππογλου</v>
      </c>
      <c r="K7">
        <f t="shared" si="7"/>
        <v>11</v>
      </c>
    </row>
    <row r="8" spans="1:11" ht="15.75" thickBot="1">
      <c r="A8" t="s">
        <v>47</v>
      </c>
      <c r="B8" t="str">
        <f t="shared" si="0"/>
        <v>Σου</v>
      </c>
      <c r="C8" t="str">
        <f t="shared" si="1"/>
        <v>ίνα</v>
      </c>
      <c r="D8">
        <f t="shared" si="2"/>
        <v>6</v>
      </c>
      <c r="E8" t="str">
        <f t="shared" si="3"/>
        <v>Σουρή</v>
      </c>
      <c r="F8" s="11" t="s">
        <v>65</v>
      </c>
      <c r="G8" s="12" t="s">
        <v>66</v>
      </c>
      <c r="H8" s="9" t="str">
        <f t="shared" si="4"/>
        <v>ΣΟΥΡΗ</v>
      </c>
      <c r="I8" s="9" t="str">
        <f t="shared" si="5"/>
        <v>ΕΒΕΛΙΝΑ</v>
      </c>
      <c r="J8" t="str">
        <f t="shared" si="6"/>
        <v>Σουρη</v>
      </c>
      <c r="K8">
        <f t="shared" si="7"/>
        <v>5</v>
      </c>
    </row>
    <row r="9" spans="1:11" ht="15.75" thickBot="1">
      <c r="A9" t="s">
        <v>48</v>
      </c>
      <c r="B9" t="str">
        <f t="shared" si="0"/>
        <v>Λεω</v>
      </c>
      <c r="C9" t="str">
        <f t="shared" si="1"/>
        <v>ιρα</v>
      </c>
      <c r="D9">
        <f t="shared" si="2"/>
        <v>10</v>
      </c>
      <c r="E9" t="str">
        <f t="shared" si="3"/>
        <v>Λεωτσάκου</v>
      </c>
      <c r="F9" s="11" t="s">
        <v>67</v>
      </c>
      <c r="G9" s="12" t="s">
        <v>68</v>
      </c>
      <c r="H9" s="9" t="str">
        <f t="shared" si="4"/>
        <v>ΛΕΩΤΣΑΚΟΥ</v>
      </c>
      <c r="I9" s="9" t="str">
        <f t="shared" si="5"/>
        <v>ΜΑΙΡΑ</v>
      </c>
      <c r="J9" t="str">
        <f t="shared" si="6"/>
        <v>Λεωτσακου</v>
      </c>
      <c r="K9">
        <f t="shared" si="7"/>
        <v>9</v>
      </c>
    </row>
    <row r="10" spans="1:11" ht="15.75" thickBot="1">
      <c r="A10" t="s">
        <v>49</v>
      </c>
      <c r="B10" t="str">
        <f t="shared" si="0"/>
        <v>Κοκ</v>
      </c>
      <c r="C10" t="str">
        <f t="shared" si="1"/>
        <v>ίκη</v>
      </c>
      <c r="D10">
        <f t="shared" si="2"/>
        <v>8</v>
      </c>
      <c r="E10" t="str">
        <f t="shared" si="3"/>
        <v>Κοκκόλα</v>
      </c>
      <c r="F10" s="11" t="s">
        <v>69</v>
      </c>
      <c r="G10" s="12" t="s">
        <v>70</v>
      </c>
      <c r="H10" s="9" t="str">
        <f t="shared" si="4"/>
        <v>ΚΟΚΚΟΛΑ</v>
      </c>
      <c r="I10" s="9" t="str">
        <f t="shared" si="5"/>
        <v>ΑΛΙΚΗ</v>
      </c>
      <c r="J10" t="str">
        <f t="shared" si="6"/>
        <v>Κοκκολα</v>
      </c>
      <c r="K10">
        <f t="shared" si="7"/>
        <v>7</v>
      </c>
    </row>
    <row r="11" spans="1:11" ht="15.75" thickBot="1">
      <c r="A11" t="s">
        <v>50</v>
      </c>
      <c r="B11" t="str">
        <f t="shared" si="0"/>
        <v>Κυρ</v>
      </c>
      <c r="C11" t="str">
        <f t="shared" si="1"/>
        <v>εια</v>
      </c>
      <c r="D11">
        <f t="shared" si="2"/>
        <v>13</v>
      </c>
      <c r="E11" t="str">
        <f t="shared" si="3"/>
        <v>Κυριακόγγονα</v>
      </c>
      <c r="F11" s="11" t="s">
        <v>71</v>
      </c>
      <c r="G11" s="12" t="s">
        <v>72</v>
      </c>
      <c r="H11" s="9" t="str">
        <f t="shared" si="4"/>
        <v>ΚΥΡΙΑΚΟΓΓΟΝΑ</v>
      </c>
      <c r="I11" s="9" t="str">
        <f t="shared" si="5"/>
        <v>ΧΑΡΙΚΛΕΙΑ</v>
      </c>
      <c r="J11" t="str">
        <f t="shared" si="6"/>
        <v>Κυριακογγονα</v>
      </c>
      <c r="K11">
        <f t="shared" si="7"/>
        <v>12</v>
      </c>
    </row>
    <row r="12" spans="1:11" ht="15.75" thickBot="1">
      <c r="A12" t="s">
        <v>51</v>
      </c>
      <c r="B12" t="str">
        <f t="shared" si="0"/>
        <v>Ρηγ</v>
      </c>
      <c r="C12" t="str">
        <f t="shared" si="1"/>
        <v>ξης</v>
      </c>
      <c r="D12">
        <f t="shared" si="2"/>
        <v>11</v>
      </c>
      <c r="E12" t="str">
        <f t="shared" si="3"/>
        <v>Ρηγόπουλος</v>
      </c>
      <c r="F12" s="11" t="s">
        <v>73</v>
      </c>
      <c r="G12" s="12" t="s">
        <v>74</v>
      </c>
      <c r="H12" s="9" t="str">
        <f t="shared" si="4"/>
        <v>ΡΗΓΟΠΟΥΛΟΣ</v>
      </c>
      <c r="I12" s="9" t="str">
        <f t="shared" si="5"/>
        <v>ΑΛΕΞΗΣ</v>
      </c>
      <c r="J12" t="str">
        <f t="shared" si="6"/>
        <v>Ρηγοπουλος</v>
      </c>
      <c r="K12">
        <f t="shared" si="7"/>
        <v>10</v>
      </c>
    </row>
    <row r="13" spans="1:11" ht="15.75" thickBot="1">
      <c r="A13" t="s">
        <v>52</v>
      </c>
      <c r="B13" t="str">
        <f t="shared" si="0"/>
        <v>Ραπ</v>
      </c>
      <c r="C13" t="str">
        <f t="shared" si="1"/>
        <v>ένη</v>
      </c>
      <c r="D13">
        <f t="shared" si="2"/>
        <v>12</v>
      </c>
      <c r="E13" t="str">
        <f t="shared" si="3"/>
        <v>Ραπτοπούλου</v>
      </c>
      <c r="F13" s="13" t="s">
        <v>75</v>
      </c>
      <c r="G13" s="14" t="s">
        <v>76</v>
      </c>
      <c r="H13" s="9" t="str">
        <f t="shared" si="4"/>
        <v>ΡΑΠΤΟΠΟΥΛΟΥ</v>
      </c>
      <c r="I13" s="9" t="str">
        <f t="shared" si="5"/>
        <v>ΠΟΛΥΞΕΝΗ</v>
      </c>
      <c r="J13" t="str">
        <f t="shared" si="6"/>
        <v>Ραπτοπουλου</v>
      </c>
      <c r="K13">
        <f t="shared" si="7"/>
        <v>11</v>
      </c>
    </row>
    <row r="15" spans="1:11">
      <c r="A15" t="s">
        <v>77</v>
      </c>
      <c r="B15" t="s">
        <v>80</v>
      </c>
    </row>
    <row r="16" spans="1:11">
      <c r="A16" t="s">
        <v>83</v>
      </c>
      <c r="B16" t="s">
        <v>81</v>
      </c>
    </row>
    <row r="17" spans="1:2">
      <c r="A17" t="s">
        <v>78</v>
      </c>
      <c r="B17" t="s">
        <v>82</v>
      </c>
    </row>
    <row r="18" spans="1:2">
      <c r="A18" t="s">
        <v>79</v>
      </c>
      <c r="B18" t="s">
        <v>96</v>
      </c>
    </row>
    <row r="19" spans="1:2">
      <c r="A19" t="s">
        <v>84</v>
      </c>
      <c r="B19" t="s">
        <v>86</v>
      </c>
    </row>
    <row r="20" spans="1:2">
      <c r="A20" t="s">
        <v>85</v>
      </c>
      <c r="B20" t="s">
        <v>87</v>
      </c>
    </row>
    <row r="21" spans="1:2">
      <c r="A21" t="s">
        <v>88</v>
      </c>
      <c r="B21" t="s">
        <v>89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Γραφήματα</vt:lpstr>
      </vt:variant>
      <vt:variant>
        <vt:i4>2</vt:i4>
      </vt:variant>
    </vt:vector>
  </HeadingPairs>
  <TitlesOfParts>
    <vt:vector size="5" baseType="lpstr">
      <vt:lpstr>Βαθμοί 2023-24</vt:lpstr>
      <vt:lpstr>Πράξεις</vt:lpstr>
      <vt:lpstr>ΣΥΝΑΡΤΗΣΕΙΣ</vt:lpstr>
      <vt:lpstr>Εκτίμηση</vt:lpstr>
      <vt:lpstr>Εκτίμηση-Βαρθμοί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gfar</dc:creator>
  <cp:lastModifiedBy>gfar</cp:lastModifiedBy>
  <dcterms:created xsi:type="dcterms:W3CDTF">2024-01-17T10:50:22Z</dcterms:created>
  <dcterms:modified xsi:type="dcterms:W3CDTF">2024-04-10T07:55:33Z</dcterms:modified>
</cp:coreProperties>
</file>